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<sst xmlns="http://schemas.openxmlformats.org/spreadsheetml/2006/main" count="212" uniqueCount="49">
  <si>
    <t xml:space="preserve">Иванов </t>
  </si>
  <si>
    <t xml:space="preserve">Петров </t>
  </si>
  <si>
    <t>Сидоров</t>
  </si>
  <si>
    <t>дни</t>
  </si>
  <si>
    <t>часы</t>
  </si>
  <si>
    <t>тариф</t>
  </si>
  <si>
    <t>Повременно</t>
  </si>
  <si>
    <t>По КТУ</t>
  </si>
  <si>
    <t>сумм.Бал.</t>
  </si>
  <si>
    <t>должность</t>
  </si>
  <si>
    <t>рабочие</t>
  </si>
  <si>
    <t>оплата</t>
  </si>
  <si>
    <t>сверхУрочные</t>
  </si>
  <si>
    <t>1,5 т-фа</t>
  </si>
  <si>
    <t>2 т-фа</t>
  </si>
  <si>
    <t>ИТОГО по</t>
  </si>
  <si>
    <t>наряду</t>
  </si>
  <si>
    <t>бригадиркские</t>
  </si>
  <si>
    <t>сверхурочных</t>
  </si>
  <si>
    <t>часов</t>
  </si>
  <si>
    <t>дор.раб.</t>
  </si>
  <si>
    <t>монтаж.нар.труб</t>
  </si>
  <si>
    <t>разряд</t>
  </si>
  <si>
    <t>дневная норма:</t>
  </si>
  <si>
    <t>всего по наряду:</t>
  </si>
  <si>
    <t>выходные</t>
  </si>
  <si>
    <t>рабочие выходные</t>
  </si>
  <si>
    <t>едКТУ</t>
  </si>
  <si>
    <t>коф.доплаты:</t>
  </si>
  <si>
    <t>Расчет № 1</t>
  </si>
  <si>
    <t>Расчет № 2</t>
  </si>
  <si>
    <t>Расчет № 3</t>
  </si>
  <si>
    <t>сумма</t>
  </si>
  <si>
    <t>раб.дней месяца:</t>
  </si>
  <si>
    <t>Расчет № 4</t>
  </si>
  <si>
    <t>Букин</t>
  </si>
  <si>
    <t>Жаров</t>
  </si>
  <si>
    <t>Захарова</t>
  </si>
  <si>
    <t>Астахов</t>
  </si>
  <si>
    <t>Бармин</t>
  </si>
  <si>
    <t>Орлов</t>
  </si>
  <si>
    <t>Васин</t>
  </si>
  <si>
    <t>Капитанова</t>
  </si>
  <si>
    <t>Вакулов</t>
  </si>
  <si>
    <t>Максимов</t>
  </si>
  <si>
    <t>Мишин</t>
  </si>
  <si>
    <t>Лапин</t>
  </si>
  <si>
    <t>по КТУ</t>
  </si>
  <si>
    <t>Доплата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</si>
</sst>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Tahoma"/>
      <family val="0"/>
    </font>
    <font>
      <b/>
      <sz val="10"/>
      <name val="Tahoma"/>
      <family val="2"/>
    </font>
    <font>
      <sz val="10"/>
      <color indexed="12"/>
      <name val="Tahoma"/>
      <family val="0"/>
    </font>
    <font>
      <b/>
      <sz val="10"/>
      <color indexed="12"/>
      <name val="Tahoma"/>
      <family val="0"/>
    </font>
    <font>
      <b/>
      <sz val="10"/>
      <color indexed="17"/>
      <name val="Tahoma"/>
      <family val="2"/>
    </font>
    <font>
      <b/>
      <i/>
      <sz val="10"/>
      <color indexed="10"/>
      <name val="Tahoma"/>
      <family val="2"/>
    </font>
    <font>
      <b/>
      <sz val="10"/>
      <color indexed="14"/>
      <name val="Tahoma"/>
      <family val="2"/>
    </font>
    <font>
      <sz val="10"/>
      <color indexed="10"/>
      <name val="Tahoma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3" fillId="0" borderId="19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8" xfId="0" applyNumberForma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3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" fontId="0" fillId="0" borderId="35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32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4" fontId="2" fillId="0" borderId="31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17</xdr:row>
      <xdr:rowOff>19050</xdr:rowOff>
    </xdr:from>
    <xdr:to>
      <xdr:col>12</xdr:col>
      <xdr:colOff>161925</xdr:colOff>
      <xdr:row>18</xdr:row>
      <xdr:rowOff>47625</xdr:rowOff>
    </xdr:to>
    <xdr:sp>
      <xdr:nvSpPr>
        <xdr:cNvPr id="1" name="Line 1"/>
        <xdr:cNvSpPr>
          <a:spLocks/>
        </xdr:cNvSpPr>
      </xdr:nvSpPr>
      <xdr:spPr>
        <a:xfrm flipH="1" flipV="1">
          <a:off x="6286500" y="2809875"/>
          <a:ext cx="390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819150</xdr:colOff>
      <xdr:row>17</xdr:row>
      <xdr:rowOff>9525</xdr:rowOff>
    </xdr:from>
    <xdr:to>
      <xdr:col>13</xdr:col>
      <xdr:colOff>523875</xdr:colOff>
      <xdr:row>18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7334250" y="2800350"/>
          <a:ext cx="5429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114300</xdr:rowOff>
    </xdr:from>
    <xdr:to>
      <xdr:col>12</xdr:col>
      <xdr:colOff>209550</xdr:colOff>
      <xdr:row>19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1914525" y="3067050"/>
          <a:ext cx="481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542925</xdr:colOff>
      <xdr:row>40</xdr:row>
      <xdr:rowOff>19050</xdr:rowOff>
    </xdr:from>
    <xdr:to>
      <xdr:col>12</xdr:col>
      <xdr:colOff>161925</xdr:colOff>
      <xdr:row>41</xdr:row>
      <xdr:rowOff>47625</xdr:rowOff>
    </xdr:to>
    <xdr:sp>
      <xdr:nvSpPr>
        <xdr:cNvPr id="4" name="Line 4"/>
        <xdr:cNvSpPr>
          <a:spLocks/>
        </xdr:cNvSpPr>
      </xdr:nvSpPr>
      <xdr:spPr>
        <a:xfrm flipH="1" flipV="1">
          <a:off x="6286500" y="6572250"/>
          <a:ext cx="390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819150</xdr:colOff>
      <xdr:row>40</xdr:row>
      <xdr:rowOff>9525</xdr:rowOff>
    </xdr:from>
    <xdr:to>
      <xdr:col>13</xdr:col>
      <xdr:colOff>523875</xdr:colOff>
      <xdr:row>41</xdr:row>
      <xdr:rowOff>57150</xdr:rowOff>
    </xdr:to>
    <xdr:sp>
      <xdr:nvSpPr>
        <xdr:cNvPr id="5" name="Line 5"/>
        <xdr:cNvSpPr>
          <a:spLocks/>
        </xdr:cNvSpPr>
      </xdr:nvSpPr>
      <xdr:spPr>
        <a:xfrm flipV="1">
          <a:off x="7334250" y="6562725"/>
          <a:ext cx="5429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19050</xdr:colOff>
      <xdr:row>41</xdr:row>
      <xdr:rowOff>114300</xdr:rowOff>
    </xdr:from>
    <xdr:to>
      <xdr:col>12</xdr:col>
      <xdr:colOff>209550</xdr:colOff>
      <xdr:row>42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1914525" y="6829425"/>
          <a:ext cx="48101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A1">
      <selection activeCell="B71" sqref="B71"/>
    </sheetView>
  </sheetViews>
  <sheetFormatPr defaultColWidth="9.140625" defaultRowHeight="12.75"/>
  <cols>
    <col min="1" max="1" width="5.8515625" style="0" customWidth="1"/>
    <col min="2" max="2" width="11.421875" style="0" customWidth="1"/>
    <col min="3" max="3" width="11.140625" style="0" customWidth="1"/>
    <col min="4" max="4" width="5.421875" style="0" customWidth="1"/>
    <col min="5" max="5" width="7.57421875" style="0" customWidth="1"/>
    <col min="6" max="6" width="4.57421875" style="0" customWidth="1"/>
    <col min="7" max="7" width="5.57421875" style="0" customWidth="1"/>
    <col min="8" max="10" width="9.28125" style="0" customWidth="1"/>
    <col min="11" max="11" width="6.7109375" style="0" customWidth="1"/>
    <col min="12" max="12" width="11.57421875" style="0" customWidth="1"/>
    <col min="13" max="13" width="12.57421875" style="0" customWidth="1"/>
    <col min="14" max="16" width="13.8515625" style="0" customWidth="1"/>
    <col min="17" max="17" width="16.57421875" style="0" customWidth="1"/>
    <col min="18" max="18" width="18.57421875" style="0" customWidth="1"/>
  </cols>
  <sheetData>
    <row r="1" ht="13.5" thickBot="1">
      <c r="B1" s="58" t="s">
        <v>29</v>
      </c>
    </row>
    <row r="2" spans="2:18" ht="12.75">
      <c r="B2" s="56"/>
      <c r="C2" s="62"/>
      <c r="D2" s="33"/>
      <c r="E2" s="22"/>
      <c r="F2" s="22"/>
      <c r="G2" s="34"/>
      <c r="H2" s="23" t="s">
        <v>10</v>
      </c>
      <c r="I2" s="123" t="s">
        <v>12</v>
      </c>
      <c r="J2" s="124"/>
      <c r="K2" s="35"/>
      <c r="L2" s="22"/>
      <c r="M2" s="22"/>
      <c r="N2" s="22"/>
      <c r="O2" s="35"/>
      <c r="P2" s="22"/>
      <c r="Q2" s="23" t="s">
        <v>11</v>
      </c>
      <c r="R2" s="14" t="s">
        <v>11</v>
      </c>
    </row>
    <row r="3" spans="2:18" ht="12.75">
      <c r="B3" s="56" t="s">
        <v>33</v>
      </c>
      <c r="C3" s="62">
        <v>22</v>
      </c>
      <c r="D3" s="8"/>
      <c r="E3" s="9"/>
      <c r="F3" s="9"/>
      <c r="G3" s="10"/>
      <c r="H3" s="16" t="s">
        <v>25</v>
      </c>
      <c r="I3" s="125" t="s">
        <v>4</v>
      </c>
      <c r="J3" s="126"/>
      <c r="K3" s="39"/>
      <c r="L3" s="9"/>
      <c r="M3" s="122" t="s">
        <v>47</v>
      </c>
      <c r="N3" s="122" t="s">
        <v>48</v>
      </c>
      <c r="O3" s="36" t="s">
        <v>15</v>
      </c>
      <c r="P3" s="9"/>
      <c r="Q3" s="16" t="s">
        <v>26</v>
      </c>
      <c r="R3" s="15" t="s">
        <v>18</v>
      </c>
    </row>
    <row r="4" spans="1:18" ht="13.5" thickBot="1">
      <c r="A4" s="1"/>
      <c r="B4" s="1"/>
      <c r="C4" s="1" t="s">
        <v>9</v>
      </c>
      <c r="D4" s="8" t="s">
        <v>22</v>
      </c>
      <c r="E4" s="9" t="s">
        <v>5</v>
      </c>
      <c r="F4" s="9" t="s">
        <v>3</v>
      </c>
      <c r="G4" s="10" t="s">
        <v>4</v>
      </c>
      <c r="H4" s="25" t="s">
        <v>3</v>
      </c>
      <c r="I4" s="24" t="s">
        <v>13</v>
      </c>
      <c r="J4" s="28" t="s">
        <v>14</v>
      </c>
      <c r="K4" s="40" t="s">
        <v>27</v>
      </c>
      <c r="L4" s="26" t="s">
        <v>6</v>
      </c>
      <c r="M4" s="27" t="s">
        <v>8</v>
      </c>
      <c r="N4" s="26" t="s">
        <v>7</v>
      </c>
      <c r="O4" s="37" t="s">
        <v>16</v>
      </c>
      <c r="P4" s="26" t="s">
        <v>17</v>
      </c>
      <c r="Q4" s="25" t="s">
        <v>3</v>
      </c>
      <c r="R4" s="28" t="s">
        <v>19</v>
      </c>
    </row>
    <row r="5" spans="1:18" ht="12.75">
      <c r="A5" s="17">
        <v>1</v>
      </c>
      <c r="B5" s="17" t="s">
        <v>40</v>
      </c>
      <c r="C5" s="19" t="s">
        <v>20</v>
      </c>
      <c r="D5" s="20">
        <v>6</v>
      </c>
      <c r="E5" s="18">
        <v>46.5</v>
      </c>
      <c r="F5" s="17">
        <v>22</v>
      </c>
      <c r="G5" s="21">
        <f>IF(F5=C3,C3*8,F5*8)</f>
        <v>176</v>
      </c>
      <c r="H5" s="2">
        <v>2</v>
      </c>
      <c r="I5" s="41">
        <v>4</v>
      </c>
      <c r="J5" s="42"/>
      <c r="K5" s="43">
        <v>1.2</v>
      </c>
      <c r="L5" s="75">
        <f>E5*G5</f>
        <v>8184</v>
      </c>
      <c r="M5" s="113">
        <f>L5*K5</f>
        <v>9820.8</v>
      </c>
      <c r="N5" s="76">
        <f>C21*M5</f>
        <v>10524.537151540893</v>
      </c>
      <c r="O5" s="77">
        <f>L5+N5</f>
        <v>18708.53715154089</v>
      </c>
      <c r="P5" s="112">
        <f>IF(A17&gt;=20,2000,(2000/20)*A17)</f>
        <v>1200</v>
      </c>
      <c r="Q5" s="78">
        <f>(C19*2)*H5</f>
        <v>2400</v>
      </c>
      <c r="R5" s="78">
        <f>(E5*1.5*I5)+(E5*2*J5)</f>
        <v>279</v>
      </c>
    </row>
    <row r="6" spans="1:18" ht="12.75">
      <c r="A6" s="17">
        <v>2</v>
      </c>
      <c r="B6" s="17" t="s">
        <v>44</v>
      </c>
      <c r="C6" s="19" t="s">
        <v>21</v>
      </c>
      <c r="D6" s="20">
        <v>3</v>
      </c>
      <c r="E6" s="18">
        <v>26.36</v>
      </c>
      <c r="F6" s="17">
        <v>22</v>
      </c>
      <c r="G6" s="21">
        <f aca="true" t="shared" si="0" ref="G6:G16">IF(F6=C4,C4*8,F6*8)</f>
        <v>176</v>
      </c>
      <c r="H6" s="44">
        <v>2</v>
      </c>
      <c r="I6" s="45">
        <v>8</v>
      </c>
      <c r="J6" s="46">
        <v>10</v>
      </c>
      <c r="K6" s="47">
        <v>1</v>
      </c>
      <c r="L6" s="79">
        <f aca="true" t="shared" si="1" ref="L6:L16">E6*G6</f>
        <v>4639.36</v>
      </c>
      <c r="M6" s="114">
        <f aca="true" t="shared" si="2" ref="M6:M16">L6*K6</f>
        <v>4639.36</v>
      </c>
      <c r="N6" s="115">
        <f>C21*M6</f>
        <v>4971.80643933007</v>
      </c>
      <c r="O6" s="80">
        <f aca="true" t="shared" si="3" ref="O6:O16">L6+N6</f>
        <v>9611.16643933007</v>
      </c>
      <c r="P6" s="79"/>
      <c r="Q6" s="81">
        <f>(C19*2)*H6</f>
        <v>2400</v>
      </c>
      <c r="R6" s="81">
        <f aca="true" t="shared" si="4" ref="R6:R16">(E6*1.5*I6)+(E6*2*J6)</f>
        <v>843.52</v>
      </c>
    </row>
    <row r="7" spans="1:18" ht="12.75">
      <c r="A7" s="17">
        <v>3</v>
      </c>
      <c r="B7" s="17" t="s">
        <v>35</v>
      </c>
      <c r="C7" s="19" t="s">
        <v>20</v>
      </c>
      <c r="D7" s="20">
        <v>4</v>
      </c>
      <c r="E7" s="18">
        <v>34.66</v>
      </c>
      <c r="F7" s="17">
        <v>20</v>
      </c>
      <c r="G7" s="21">
        <f t="shared" si="0"/>
        <v>160</v>
      </c>
      <c r="H7" s="44">
        <v>1</v>
      </c>
      <c r="I7" s="45"/>
      <c r="J7" s="46"/>
      <c r="K7" s="47">
        <v>0.9</v>
      </c>
      <c r="L7" s="79">
        <f t="shared" si="1"/>
        <v>5545.599999999999</v>
      </c>
      <c r="M7" s="114">
        <f t="shared" si="2"/>
        <v>4991.04</v>
      </c>
      <c r="N7" s="115">
        <f>C21*M7</f>
        <v>5348.687062645269</v>
      </c>
      <c r="O7" s="80">
        <f t="shared" si="3"/>
        <v>10894.287062645268</v>
      </c>
      <c r="P7" s="79"/>
      <c r="Q7" s="81">
        <f>(C19*2)*H7</f>
        <v>1200</v>
      </c>
      <c r="R7" s="81">
        <f t="shared" si="4"/>
        <v>0</v>
      </c>
    </row>
    <row r="8" spans="1:18" ht="12.75">
      <c r="A8" s="17">
        <v>4</v>
      </c>
      <c r="B8" s="17" t="s">
        <v>36</v>
      </c>
      <c r="C8" s="19" t="s">
        <v>21</v>
      </c>
      <c r="D8" s="20">
        <v>5</v>
      </c>
      <c r="E8" s="18">
        <v>39.94</v>
      </c>
      <c r="F8" s="17">
        <v>10</v>
      </c>
      <c r="G8" s="21">
        <f t="shared" si="0"/>
        <v>80</v>
      </c>
      <c r="H8" s="44"/>
      <c r="I8" s="45"/>
      <c r="J8" s="46"/>
      <c r="K8" s="47">
        <v>0.5</v>
      </c>
      <c r="L8" s="79">
        <f t="shared" si="1"/>
        <v>3195.2</v>
      </c>
      <c r="M8" s="114">
        <f t="shared" si="2"/>
        <v>1597.6</v>
      </c>
      <c r="N8" s="115">
        <f>C21*M8</f>
        <v>1712.0805385815545</v>
      </c>
      <c r="O8" s="80">
        <f t="shared" si="3"/>
        <v>4907.2805385815545</v>
      </c>
      <c r="P8" s="79"/>
      <c r="Q8" s="81">
        <f>(C19*2)*H8</f>
        <v>0</v>
      </c>
      <c r="R8" s="81">
        <f t="shared" si="4"/>
        <v>0</v>
      </c>
    </row>
    <row r="9" spans="1:18" ht="12.75">
      <c r="A9" s="17">
        <v>5</v>
      </c>
      <c r="B9" s="17" t="s">
        <v>37</v>
      </c>
      <c r="C9" s="19" t="s">
        <v>20</v>
      </c>
      <c r="D9" s="20">
        <v>2</v>
      </c>
      <c r="E9" s="18">
        <v>16.07</v>
      </c>
      <c r="F9" s="17">
        <v>3</v>
      </c>
      <c r="G9" s="21">
        <f t="shared" si="0"/>
        <v>24</v>
      </c>
      <c r="H9" s="44"/>
      <c r="I9" s="45"/>
      <c r="J9" s="46"/>
      <c r="K9" s="47">
        <v>0</v>
      </c>
      <c r="L9" s="79">
        <f t="shared" si="1"/>
        <v>385.68</v>
      </c>
      <c r="M9" s="114">
        <f t="shared" si="2"/>
        <v>0</v>
      </c>
      <c r="N9" s="115">
        <f>C21*M9</f>
        <v>0</v>
      </c>
      <c r="O9" s="80">
        <f t="shared" si="3"/>
        <v>385.68</v>
      </c>
      <c r="P9" s="79"/>
      <c r="Q9" s="81">
        <f>(C19*2)*H9</f>
        <v>0</v>
      </c>
      <c r="R9" s="81">
        <f t="shared" si="4"/>
        <v>0</v>
      </c>
    </row>
    <row r="10" spans="1:18" ht="12.75">
      <c r="A10" s="17">
        <v>6</v>
      </c>
      <c r="B10" s="17" t="s">
        <v>41</v>
      </c>
      <c r="C10" s="19" t="s">
        <v>21</v>
      </c>
      <c r="D10" s="20">
        <v>6</v>
      </c>
      <c r="E10" s="18">
        <v>46.5</v>
      </c>
      <c r="F10" s="17">
        <v>22</v>
      </c>
      <c r="G10" s="21">
        <f t="shared" si="0"/>
        <v>176</v>
      </c>
      <c r="H10" s="44">
        <v>3</v>
      </c>
      <c r="I10" s="45"/>
      <c r="J10" s="46"/>
      <c r="K10" s="47">
        <v>1.1</v>
      </c>
      <c r="L10" s="79">
        <f t="shared" si="1"/>
        <v>8184</v>
      </c>
      <c r="M10" s="114">
        <f t="shared" si="2"/>
        <v>9002.400000000001</v>
      </c>
      <c r="N10" s="115">
        <f>C21*M10</f>
        <v>9647.492388912488</v>
      </c>
      <c r="O10" s="80">
        <f t="shared" si="3"/>
        <v>17831.492388912488</v>
      </c>
      <c r="P10" s="79"/>
      <c r="Q10" s="81">
        <f>(C19*2)*H10</f>
        <v>3600</v>
      </c>
      <c r="R10" s="81">
        <f t="shared" si="4"/>
        <v>0</v>
      </c>
    </row>
    <row r="11" spans="1:18" ht="12.75">
      <c r="A11" s="17">
        <v>7</v>
      </c>
      <c r="B11" s="17" t="s">
        <v>42</v>
      </c>
      <c r="C11" s="19" t="s">
        <v>20</v>
      </c>
      <c r="D11" s="20">
        <v>3</v>
      </c>
      <c r="E11" s="18">
        <v>26.36</v>
      </c>
      <c r="F11" s="17">
        <v>22</v>
      </c>
      <c r="G11" s="21">
        <f t="shared" si="0"/>
        <v>176</v>
      </c>
      <c r="H11" s="44">
        <v>4</v>
      </c>
      <c r="I11" s="45">
        <v>6</v>
      </c>
      <c r="J11" s="46">
        <v>8</v>
      </c>
      <c r="K11" s="47">
        <v>1</v>
      </c>
      <c r="L11" s="79">
        <f t="shared" si="1"/>
        <v>4639.36</v>
      </c>
      <c r="M11" s="114">
        <f t="shared" si="2"/>
        <v>4639.36</v>
      </c>
      <c r="N11" s="115">
        <f>C21*M11</f>
        <v>4971.80643933007</v>
      </c>
      <c r="O11" s="80">
        <f t="shared" si="3"/>
        <v>9611.16643933007</v>
      </c>
      <c r="P11" s="79"/>
      <c r="Q11" s="81">
        <f>(C19*2)*H11</f>
        <v>4800</v>
      </c>
      <c r="R11" s="81">
        <f t="shared" si="4"/>
        <v>659</v>
      </c>
    </row>
    <row r="12" spans="1:18" ht="12.75">
      <c r="A12" s="17">
        <v>8</v>
      </c>
      <c r="B12" s="17" t="s">
        <v>43</v>
      </c>
      <c r="C12" s="19" t="s">
        <v>21</v>
      </c>
      <c r="D12" s="20">
        <v>4</v>
      </c>
      <c r="E12" s="18">
        <v>34.66</v>
      </c>
      <c r="F12" s="17">
        <v>22</v>
      </c>
      <c r="G12" s="21">
        <f t="shared" si="0"/>
        <v>176</v>
      </c>
      <c r="H12" s="44">
        <v>1</v>
      </c>
      <c r="I12" s="45"/>
      <c r="J12" s="46"/>
      <c r="K12" s="47">
        <v>1.2</v>
      </c>
      <c r="L12" s="79">
        <f t="shared" si="1"/>
        <v>6100.16</v>
      </c>
      <c r="M12" s="114">
        <f t="shared" si="2"/>
        <v>7320.192</v>
      </c>
      <c r="N12" s="115">
        <f>C21*M12</f>
        <v>7844.741025213061</v>
      </c>
      <c r="O12" s="80">
        <f t="shared" si="3"/>
        <v>13944.901025213061</v>
      </c>
      <c r="P12" s="79"/>
      <c r="Q12" s="81">
        <f>(C19*2)*H12</f>
        <v>1200</v>
      </c>
      <c r="R12" s="81">
        <f t="shared" si="4"/>
        <v>0</v>
      </c>
    </row>
    <row r="13" spans="1:18" ht="12.75">
      <c r="A13" s="17">
        <v>9</v>
      </c>
      <c r="B13" s="17" t="s">
        <v>38</v>
      </c>
      <c r="C13" s="19" t="s">
        <v>20</v>
      </c>
      <c r="D13" s="20">
        <v>5</v>
      </c>
      <c r="E13" s="18">
        <v>39.94</v>
      </c>
      <c r="F13" s="17">
        <v>5</v>
      </c>
      <c r="G13" s="21">
        <f t="shared" si="0"/>
        <v>40</v>
      </c>
      <c r="H13" s="44"/>
      <c r="I13" s="45"/>
      <c r="J13" s="46"/>
      <c r="K13" s="47">
        <v>1</v>
      </c>
      <c r="L13" s="79">
        <f t="shared" si="1"/>
        <v>1597.6</v>
      </c>
      <c r="M13" s="114">
        <f t="shared" si="2"/>
        <v>1597.6</v>
      </c>
      <c r="N13" s="115">
        <f>C21*M13</f>
        <v>1712.0805385815545</v>
      </c>
      <c r="O13" s="80">
        <f t="shared" si="3"/>
        <v>3309.680538581554</v>
      </c>
      <c r="P13" s="79"/>
      <c r="Q13" s="81">
        <f>(C19*2)*H13</f>
        <v>0</v>
      </c>
      <c r="R13" s="81">
        <f t="shared" si="4"/>
        <v>0</v>
      </c>
    </row>
    <row r="14" spans="1:18" ht="12.75">
      <c r="A14" s="17">
        <v>10</v>
      </c>
      <c r="B14" s="17" t="s">
        <v>39</v>
      </c>
      <c r="C14" s="19" t="s">
        <v>21</v>
      </c>
      <c r="D14" s="20">
        <v>3</v>
      </c>
      <c r="E14" s="18">
        <v>26.36</v>
      </c>
      <c r="F14" s="17">
        <v>12</v>
      </c>
      <c r="G14" s="21">
        <f t="shared" si="0"/>
        <v>96</v>
      </c>
      <c r="H14" s="44"/>
      <c r="I14" s="45"/>
      <c r="J14" s="46"/>
      <c r="K14" s="47">
        <v>1</v>
      </c>
      <c r="L14" s="79">
        <f t="shared" si="1"/>
        <v>2530.56</v>
      </c>
      <c r="M14" s="114">
        <f t="shared" si="2"/>
        <v>2530.56</v>
      </c>
      <c r="N14" s="115">
        <f>C21*M14</f>
        <v>2711.894421452766</v>
      </c>
      <c r="O14" s="80">
        <f t="shared" si="3"/>
        <v>5242.454421452766</v>
      </c>
      <c r="P14" s="79"/>
      <c r="Q14" s="81">
        <f>(C19*2)*H14</f>
        <v>0</v>
      </c>
      <c r="R14" s="81">
        <f t="shared" si="4"/>
        <v>0</v>
      </c>
    </row>
    <row r="15" spans="1:18" ht="12.75">
      <c r="A15" s="17">
        <v>11</v>
      </c>
      <c r="B15" s="17" t="s">
        <v>45</v>
      </c>
      <c r="C15" s="19" t="s">
        <v>20</v>
      </c>
      <c r="D15" s="20">
        <v>4</v>
      </c>
      <c r="E15" s="18">
        <v>34.66</v>
      </c>
      <c r="F15" s="17">
        <v>22</v>
      </c>
      <c r="G15" s="21">
        <f t="shared" si="0"/>
        <v>176</v>
      </c>
      <c r="H15" s="44">
        <v>4</v>
      </c>
      <c r="I15" s="45">
        <v>4</v>
      </c>
      <c r="J15" s="46">
        <v>4</v>
      </c>
      <c r="K15" s="47">
        <v>1</v>
      </c>
      <c r="L15" s="79">
        <f t="shared" si="1"/>
        <v>6100.16</v>
      </c>
      <c r="M15" s="114">
        <f t="shared" si="2"/>
        <v>6100.16</v>
      </c>
      <c r="N15" s="115">
        <f>C21*M15</f>
        <v>6537.284187677551</v>
      </c>
      <c r="O15" s="80">
        <f t="shared" si="3"/>
        <v>12637.44418767755</v>
      </c>
      <c r="P15" s="79"/>
      <c r="Q15" s="81">
        <f>(C19*2)*H15</f>
        <v>4800</v>
      </c>
      <c r="R15" s="81">
        <f t="shared" si="4"/>
        <v>485.23999999999995</v>
      </c>
    </row>
    <row r="16" spans="1:18" ht="13.5" thickBot="1">
      <c r="A16" s="17">
        <v>12</v>
      </c>
      <c r="B16" s="17" t="s">
        <v>46</v>
      </c>
      <c r="C16" s="19" t="s">
        <v>21</v>
      </c>
      <c r="D16" s="20">
        <v>5</v>
      </c>
      <c r="E16" s="18">
        <v>39.94</v>
      </c>
      <c r="F16" s="17">
        <v>22</v>
      </c>
      <c r="G16" s="21">
        <f t="shared" si="0"/>
        <v>176</v>
      </c>
      <c r="H16" s="48"/>
      <c r="I16" s="49"/>
      <c r="J16" s="50"/>
      <c r="K16" s="51">
        <v>1.1</v>
      </c>
      <c r="L16" s="87">
        <f t="shared" si="1"/>
        <v>7029.44</v>
      </c>
      <c r="M16" s="116">
        <f t="shared" si="2"/>
        <v>7732.384</v>
      </c>
      <c r="N16" s="117">
        <f>C21*M16</f>
        <v>8286.469806734724</v>
      </c>
      <c r="O16" s="88">
        <f t="shared" si="3"/>
        <v>15315.909806734722</v>
      </c>
      <c r="P16" s="87"/>
      <c r="Q16" s="89">
        <f>(C19*2)*H16</f>
        <v>0</v>
      </c>
      <c r="R16" s="89">
        <f t="shared" si="4"/>
        <v>0</v>
      </c>
    </row>
    <row r="17" spans="1:18" s="3" customFormat="1" ht="13.5" thickBot="1">
      <c r="A17" s="111">
        <v>12</v>
      </c>
      <c r="D17" s="11"/>
      <c r="E17" s="12"/>
      <c r="F17" s="12">
        <f>SUM(F5:F16)</f>
        <v>204</v>
      </c>
      <c r="G17" s="13">
        <f>SUM(G5:G16)</f>
        <v>1632</v>
      </c>
      <c r="H17" s="52">
        <f>SUM(H5:H16)</f>
        <v>17</v>
      </c>
      <c r="I17" s="53">
        <f>SUM(I5:I16)</f>
        <v>22</v>
      </c>
      <c r="J17" s="54">
        <f>SUM(J5:J16)</f>
        <v>22</v>
      </c>
      <c r="K17" s="55"/>
      <c r="L17" s="118">
        <f>SUM(L5:L16)</f>
        <v>58131.119999999995</v>
      </c>
      <c r="M17" s="119">
        <f>SUM(M5:M16)</f>
        <v>59971.456</v>
      </c>
      <c r="N17" s="118">
        <f>SUM(N5:N16)</f>
        <v>64268.87999999999</v>
      </c>
      <c r="O17" s="120">
        <f>SUM(O5:O16)</f>
        <v>122400</v>
      </c>
      <c r="P17" s="118">
        <f>SUM(P5)</f>
        <v>1200</v>
      </c>
      <c r="Q17" s="118">
        <f>SUM(Q5:Q16)</f>
        <v>20400</v>
      </c>
      <c r="R17" s="121">
        <f>SUM(R5:R16)</f>
        <v>2266.7599999999998</v>
      </c>
    </row>
    <row r="18" ht="12.75">
      <c r="M18" s="7"/>
    </row>
    <row r="19" spans="2:13" ht="12.75">
      <c r="B19" s="56" t="s">
        <v>23</v>
      </c>
      <c r="C19" s="57">
        <v>600</v>
      </c>
      <c r="M19" s="5">
        <f>L17+N17</f>
        <v>122399.99999999999</v>
      </c>
    </row>
    <row r="20" spans="2:3" ht="12.75">
      <c r="B20" s="59" t="s">
        <v>24</v>
      </c>
      <c r="C20" s="6">
        <f>C19*F17</f>
        <v>122400</v>
      </c>
    </row>
    <row r="21" spans="2:3" ht="12.75">
      <c r="B21" s="4" t="s">
        <v>28</v>
      </c>
      <c r="C21" s="3">
        <f>(C20-L17)/M17</f>
        <v>1.0716578233484944</v>
      </c>
    </row>
    <row r="24" ht="13.5" thickBot="1">
      <c r="B24" s="58" t="s">
        <v>30</v>
      </c>
    </row>
    <row r="25" spans="2:18" ht="12.75">
      <c r="B25" s="4"/>
      <c r="C25" s="3"/>
      <c r="D25" s="33"/>
      <c r="E25" s="22"/>
      <c r="F25" s="22"/>
      <c r="G25" s="34"/>
      <c r="H25" s="23" t="s">
        <v>10</v>
      </c>
      <c r="I25" s="123" t="s">
        <v>12</v>
      </c>
      <c r="J25" s="124"/>
      <c r="K25" s="35"/>
      <c r="L25" s="22"/>
      <c r="M25" s="22"/>
      <c r="N25" s="22"/>
      <c r="O25" s="35"/>
      <c r="P25" s="22"/>
      <c r="Q25" s="23" t="s">
        <v>11</v>
      </c>
      <c r="R25" s="14" t="s">
        <v>11</v>
      </c>
    </row>
    <row r="26" spans="2:18" ht="12.75">
      <c r="B26" s="56" t="s">
        <v>33</v>
      </c>
      <c r="C26" s="62">
        <v>22</v>
      </c>
      <c r="D26" s="8"/>
      <c r="E26" s="9"/>
      <c r="F26" s="9"/>
      <c r="G26" s="10"/>
      <c r="H26" s="16" t="s">
        <v>25</v>
      </c>
      <c r="I26" s="125" t="s">
        <v>4</v>
      </c>
      <c r="J26" s="126"/>
      <c r="K26" s="39"/>
      <c r="L26" s="9"/>
      <c r="M26" s="9"/>
      <c r="N26" s="9"/>
      <c r="O26" s="36" t="s">
        <v>15</v>
      </c>
      <c r="P26" s="9"/>
      <c r="Q26" s="16" t="s">
        <v>26</v>
      </c>
      <c r="R26" s="15" t="s">
        <v>18</v>
      </c>
    </row>
    <row r="27" spans="1:18" ht="13.5" thickBot="1">
      <c r="A27" s="1"/>
      <c r="B27" s="1"/>
      <c r="C27" s="1" t="s">
        <v>9</v>
      </c>
      <c r="D27" s="8" t="s">
        <v>22</v>
      </c>
      <c r="E27" s="9" t="s">
        <v>5</v>
      </c>
      <c r="F27" s="9" t="s">
        <v>3</v>
      </c>
      <c r="G27" s="10" t="s">
        <v>4</v>
      </c>
      <c r="H27" s="25" t="s">
        <v>3</v>
      </c>
      <c r="I27" s="24" t="s">
        <v>13</v>
      </c>
      <c r="J27" s="28" t="s">
        <v>14</v>
      </c>
      <c r="K27" s="40" t="s">
        <v>27</v>
      </c>
      <c r="L27" s="26" t="s">
        <v>6</v>
      </c>
      <c r="M27" s="27" t="s">
        <v>8</v>
      </c>
      <c r="N27" s="26" t="s">
        <v>7</v>
      </c>
      <c r="O27" s="37" t="s">
        <v>16</v>
      </c>
      <c r="P27" s="26" t="s">
        <v>17</v>
      </c>
      <c r="Q27" s="25" t="s">
        <v>3</v>
      </c>
      <c r="R27" s="28" t="s">
        <v>19</v>
      </c>
    </row>
    <row r="28" spans="1:18" ht="12.75">
      <c r="A28" s="17">
        <v>1</v>
      </c>
      <c r="B28" s="17" t="s">
        <v>0</v>
      </c>
      <c r="C28" s="19" t="s">
        <v>20</v>
      </c>
      <c r="D28" s="20">
        <v>6</v>
      </c>
      <c r="E28" s="18">
        <v>46.5</v>
      </c>
      <c r="F28" s="17">
        <v>22</v>
      </c>
      <c r="G28" s="21">
        <f>IF(F28=C26,C26*8,F28*8)</f>
        <v>176</v>
      </c>
      <c r="H28" s="2">
        <v>2</v>
      </c>
      <c r="I28" s="41">
        <v>4</v>
      </c>
      <c r="J28" s="42"/>
      <c r="K28" s="43">
        <v>1.2</v>
      </c>
      <c r="L28" s="75">
        <f>E28*G28</f>
        <v>8184</v>
      </c>
      <c r="M28" s="113">
        <f>L28*K28</f>
        <v>9820.8</v>
      </c>
      <c r="N28" s="76">
        <f>C44*M28</f>
        <v>39607.94109624418</v>
      </c>
      <c r="O28" s="77">
        <f>L28+N28</f>
        <v>47791.94109624418</v>
      </c>
      <c r="P28" s="112">
        <f>IF(A40&gt;=20,2000,(2000/20)*A40)</f>
        <v>1200</v>
      </c>
      <c r="Q28" s="78">
        <f>(C42*2)*H28</f>
        <v>5042.016806722689</v>
      </c>
      <c r="R28" s="78">
        <f>(E28*1.5*I28)+(E28*2*J28)</f>
        <v>279</v>
      </c>
    </row>
    <row r="29" spans="1:18" ht="12.75">
      <c r="A29" s="17">
        <v>2</v>
      </c>
      <c r="B29" s="17" t="s">
        <v>1</v>
      </c>
      <c r="C29" s="19" t="s">
        <v>21</v>
      </c>
      <c r="D29" s="20">
        <v>3</v>
      </c>
      <c r="E29" s="18">
        <v>26.36</v>
      </c>
      <c r="F29" s="17">
        <v>22</v>
      </c>
      <c r="G29" s="21">
        <f aca="true" t="shared" si="5" ref="G29:G39">IF(F29=C27,C27*8,F29*8)</f>
        <v>176</v>
      </c>
      <c r="H29" s="44">
        <v>2</v>
      </c>
      <c r="I29" s="45">
        <v>8</v>
      </c>
      <c r="J29" s="46">
        <v>10</v>
      </c>
      <c r="K29" s="47">
        <v>1</v>
      </c>
      <c r="L29" s="79">
        <f aca="true" t="shared" si="6" ref="L29:L39">E29*G29</f>
        <v>4639.36</v>
      </c>
      <c r="M29" s="114">
        <f aca="true" t="shared" si="7" ref="M29:M39">L29*K29</f>
        <v>4639.36</v>
      </c>
      <c r="N29" s="115">
        <f>C44*M29</f>
        <v>18710.848159444387</v>
      </c>
      <c r="O29" s="80">
        <f aca="true" t="shared" si="8" ref="O29:O39">L29+N29</f>
        <v>23350.208159444388</v>
      </c>
      <c r="P29" s="79"/>
      <c r="Q29" s="81">
        <f>(C42*2)*H29</f>
        <v>5042.016806722689</v>
      </c>
      <c r="R29" s="81">
        <f aca="true" t="shared" si="9" ref="R29:R39">(E29*1.5*I29)+(E29*2*J29)</f>
        <v>843.52</v>
      </c>
    </row>
    <row r="30" spans="1:18" ht="12.75">
      <c r="A30" s="17">
        <v>3</v>
      </c>
      <c r="B30" s="17" t="s">
        <v>2</v>
      </c>
      <c r="C30" s="19" t="s">
        <v>20</v>
      </c>
      <c r="D30" s="20">
        <v>4</v>
      </c>
      <c r="E30" s="18">
        <v>34.66</v>
      </c>
      <c r="F30" s="17">
        <v>20</v>
      </c>
      <c r="G30" s="21">
        <f t="shared" si="5"/>
        <v>160</v>
      </c>
      <c r="H30" s="44">
        <v>1</v>
      </c>
      <c r="I30" s="45"/>
      <c r="J30" s="46"/>
      <c r="K30" s="47">
        <v>0.9</v>
      </c>
      <c r="L30" s="79">
        <f t="shared" si="6"/>
        <v>5545.599999999999</v>
      </c>
      <c r="M30" s="114">
        <f t="shared" si="7"/>
        <v>4991.04</v>
      </c>
      <c r="N30" s="115">
        <f>C44*M30</f>
        <v>20129.197043927034</v>
      </c>
      <c r="O30" s="80">
        <f t="shared" si="8"/>
        <v>25674.797043927032</v>
      </c>
      <c r="P30" s="79"/>
      <c r="Q30" s="81">
        <f>(C42*2)*H30</f>
        <v>2521.0084033613443</v>
      </c>
      <c r="R30" s="81">
        <f t="shared" si="9"/>
        <v>0</v>
      </c>
    </row>
    <row r="31" spans="1:18" ht="12.75">
      <c r="A31" s="17">
        <v>4</v>
      </c>
      <c r="B31" s="17" t="s">
        <v>0</v>
      </c>
      <c r="C31" s="19" t="s">
        <v>21</v>
      </c>
      <c r="D31" s="20">
        <v>5</v>
      </c>
      <c r="E31" s="18">
        <v>39.94</v>
      </c>
      <c r="F31" s="17">
        <v>10</v>
      </c>
      <c r="G31" s="21">
        <f t="shared" si="5"/>
        <v>80</v>
      </c>
      <c r="H31" s="44"/>
      <c r="I31" s="45"/>
      <c r="J31" s="46"/>
      <c r="K31" s="47">
        <v>0.5</v>
      </c>
      <c r="L31" s="79">
        <f t="shared" si="6"/>
        <v>3195.2</v>
      </c>
      <c r="M31" s="114">
        <f t="shared" si="7"/>
        <v>1597.6</v>
      </c>
      <c r="N31" s="115">
        <f>C44*M31</f>
        <v>6443.227302802186</v>
      </c>
      <c r="O31" s="80">
        <f t="shared" si="8"/>
        <v>9638.427302802185</v>
      </c>
      <c r="P31" s="79"/>
      <c r="Q31" s="81">
        <f>(C42*2)*H31</f>
        <v>0</v>
      </c>
      <c r="R31" s="81">
        <f t="shared" si="9"/>
        <v>0</v>
      </c>
    </row>
    <row r="32" spans="1:18" ht="12.75">
      <c r="A32" s="17">
        <v>5</v>
      </c>
      <c r="B32" s="17" t="s">
        <v>1</v>
      </c>
      <c r="C32" s="19" t="s">
        <v>20</v>
      </c>
      <c r="D32" s="20">
        <v>2</v>
      </c>
      <c r="E32" s="18">
        <v>16.07</v>
      </c>
      <c r="F32" s="17">
        <v>3</v>
      </c>
      <c r="G32" s="21">
        <f t="shared" si="5"/>
        <v>24</v>
      </c>
      <c r="H32" s="44"/>
      <c r="I32" s="45"/>
      <c r="J32" s="46"/>
      <c r="K32" s="47">
        <v>0</v>
      </c>
      <c r="L32" s="79">
        <f t="shared" si="6"/>
        <v>385.68</v>
      </c>
      <c r="M32" s="114">
        <f t="shared" si="7"/>
        <v>0</v>
      </c>
      <c r="N32" s="115">
        <f>C44*M32</f>
        <v>0</v>
      </c>
      <c r="O32" s="80">
        <f t="shared" si="8"/>
        <v>385.68</v>
      </c>
      <c r="P32" s="79"/>
      <c r="Q32" s="81">
        <f>(C42*2)*H32</f>
        <v>0</v>
      </c>
      <c r="R32" s="81">
        <f t="shared" si="9"/>
        <v>0</v>
      </c>
    </row>
    <row r="33" spans="1:18" ht="12.75">
      <c r="A33" s="17">
        <v>6</v>
      </c>
      <c r="B33" s="17" t="s">
        <v>2</v>
      </c>
      <c r="C33" s="19" t="s">
        <v>21</v>
      </c>
      <c r="D33" s="20">
        <v>6</v>
      </c>
      <c r="E33" s="18">
        <v>46.5</v>
      </c>
      <c r="F33" s="17">
        <v>22</v>
      </c>
      <c r="G33" s="21">
        <f t="shared" si="5"/>
        <v>176</v>
      </c>
      <c r="H33" s="44">
        <v>3</v>
      </c>
      <c r="I33" s="45"/>
      <c r="J33" s="46"/>
      <c r="K33" s="47">
        <v>1.1</v>
      </c>
      <c r="L33" s="79">
        <f t="shared" si="6"/>
        <v>8184</v>
      </c>
      <c r="M33" s="114">
        <f t="shared" si="7"/>
        <v>9002.400000000001</v>
      </c>
      <c r="N33" s="115">
        <f>C44*M33</f>
        <v>36307.279338223845</v>
      </c>
      <c r="O33" s="80">
        <f t="shared" si="8"/>
        <v>44491.279338223845</v>
      </c>
      <c r="P33" s="79"/>
      <c r="Q33" s="81">
        <f>(C42*2)*H33</f>
        <v>7563.0252100840335</v>
      </c>
      <c r="R33" s="81">
        <f t="shared" si="9"/>
        <v>0</v>
      </c>
    </row>
    <row r="34" spans="1:18" ht="12.75">
      <c r="A34" s="17">
        <v>7</v>
      </c>
      <c r="B34" s="17" t="s">
        <v>0</v>
      </c>
      <c r="C34" s="19" t="s">
        <v>20</v>
      </c>
      <c r="D34" s="20">
        <v>3</v>
      </c>
      <c r="E34" s="18">
        <v>26.36</v>
      </c>
      <c r="F34" s="17">
        <v>22</v>
      </c>
      <c r="G34" s="21">
        <f t="shared" si="5"/>
        <v>176</v>
      </c>
      <c r="H34" s="44">
        <v>4</v>
      </c>
      <c r="I34" s="45">
        <v>6</v>
      </c>
      <c r="J34" s="46">
        <v>8</v>
      </c>
      <c r="K34" s="47">
        <v>1</v>
      </c>
      <c r="L34" s="79">
        <f t="shared" si="6"/>
        <v>4639.36</v>
      </c>
      <c r="M34" s="114">
        <f t="shared" si="7"/>
        <v>4639.36</v>
      </c>
      <c r="N34" s="115">
        <f>C44*M34</f>
        <v>18710.848159444387</v>
      </c>
      <c r="O34" s="80">
        <f t="shared" si="8"/>
        <v>23350.208159444388</v>
      </c>
      <c r="P34" s="79"/>
      <c r="Q34" s="81">
        <f>(C42*2)*H34</f>
        <v>10084.033613445377</v>
      </c>
      <c r="R34" s="81">
        <f t="shared" si="9"/>
        <v>659</v>
      </c>
    </row>
    <row r="35" spans="1:18" ht="12.75">
      <c r="A35" s="17">
        <v>8</v>
      </c>
      <c r="B35" s="17" t="s">
        <v>1</v>
      </c>
      <c r="C35" s="19" t="s">
        <v>21</v>
      </c>
      <c r="D35" s="20">
        <v>4</v>
      </c>
      <c r="E35" s="18">
        <v>34.66</v>
      </c>
      <c r="F35" s="17">
        <v>22</v>
      </c>
      <c r="G35" s="21">
        <f t="shared" si="5"/>
        <v>176</v>
      </c>
      <c r="H35" s="44">
        <v>1</v>
      </c>
      <c r="I35" s="45"/>
      <c r="J35" s="46"/>
      <c r="K35" s="47">
        <v>1.2</v>
      </c>
      <c r="L35" s="79">
        <f t="shared" si="6"/>
        <v>6100.16</v>
      </c>
      <c r="M35" s="114">
        <f t="shared" si="7"/>
        <v>7320.192</v>
      </c>
      <c r="N35" s="115">
        <f>C44*M35</f>
        <v>29522.822331092982</v>
      </c>
      <c r="O35" s="80">
        <f t="shared" si="8"/>
        <v>35622.98233109298</v>
      </c>
      <c r="P35" s="79"/>
      <c r="Q35" s="81">
        <f>(C42*2)*H35</f>
        <v>2521.0084033613443</v>
      </c>
      <c r="R35" s="81">
        <f t="shared" si="9"/>
        <v>0</v>
      </c>
    </row>
    <row r="36" spans="1:18" ht="12.75">
      <c r="A36" s="17">
        <v>9</v>
      </c>
      <c r="B36" s="17" t="s">
        <v>0</v>
      </c>
      <c r="C36" s="19" t="s">
        <v>20</v>
      </c>
      <c r="D36" s="20">
        <v>5</v>
      </c>
      <c r="E36" s="18">
        <v>39.94</v>
      </c>
      <c r="F36" s="17">
        <v>5</v>
      </c>
      <c r="G36" s="21">
        <f t="shared" si="5"/>
        <v>40</v>
      </c>
      <c r="H36" s="44"/>
      <c r="I36" s="45"/>
      <c r="J36" s="46"/>
      <c r="K36" s="47">
        <v>1</v>
      </c>
      <c r="L36" s="79">
        <f t="shared" si="6"/>
        <v>1597.6</v>
      </c>
      <c r="M36" s="114">
        <f t="shared" si="7"/>
        <v>1597.6</v>
      </c>
      <c r="N36" s="115">
        <f>C44*M36</f>
        <v>6443.227302802186</v>
      </c>
      <c r="O36" s="80">
        <f t="shared" si="8"/>
        <v>8040.827302802187</v>
      </c>
      <c r="P36" s="79"/>
      <c r="Q36" s="81">
        <f>(C42*2)*H36</f>
        <v>0</v>
      </c>
      <c r="R36" s="81">
        <f t="shared" si="9"/>
        <v>0</v>
      </c>
    </row>
    <row r="37" spans="1:18" ht="12.75">
      <c r="A37" s="17">
        <v>10</v>
      </c>
      <c r="B37" s="17" t="s">
        <v>1</v>
      </c>
      <c r="C37" s="19" t="s">
        <v>21</v>
      </c>
      <c r="D37" s="20">
        <v>3</v>
      </c>
      <c r="E37" s="18">
        <v>26.36</v>
      </c>
      <c r="F37" s="17">
        <v>12</v>
      </c>
      <c r="G37" s="21">
        <f t="shared" si="5"/>
        <v>96</v>
      </c>
      <c r="H37" s="44"/>
      <c r="I37" s="45"/>
      <c r="J37" s="46"/>
      <c r="K37" s="47">
        <v>1</v>
      </c>
      <c r="L37" s="79">
        <f t="shared" si="6"/>
        <v>2530.56</v>
      </c>
      <c r="M37" s="114">
        <f t="shared" si="7"/>
        <v>2530.56</v>
      </c>
      <c r="N37" s="115">
        <f>C44*M37</f>
        <v>10205.917177878757</v>
      </c>
      <c r="O37" s="80">
        <f t="shared" si="8"/>
        <v>12736.477177878756</v>
      </c>
      <c r="P37" s="79"/>
      <c r="Q37" s="81">
        <f>(C42*2)*H37</f>
        <v>0</v>
      </c>
      <c r="R37" s="81">
        <f t="shared" si="9"/>
        <v>0</v>
      </c>
    </row>
    <row r="38" spans="1:18" ht="12.75">
      <c r="A38" s="17">
        <v>11</v>
      </c>
      <c r="B38" s="17" t="s">
        <v>2</v>
      </c>
      <c r="C38" s="19" t="s">
        <v>20</v>
      </c>
      <c r="D38" s="20">
        <v>4</v>
      </c>
      <c r="E38" s="18">
        <v>34.66</v>
      </c>
      <c r="F38" s="17">
        <v>22</v>
      </c>
      <c r="G38" s="21">
        <f t="shared" si="5"/>
        <v>176</v>
      </c>
      <c r="H38" s="44">
        <v>4</v>
      </c>
      <c r="I38" s="45">
        <v>4</v>
      </c>
      <c r="J38" s="46">
        <v>4</v>
      </c>
      <c r="K38" s="47">
        <v>1</v>
      </c>
      <c r="L38" s="79">
        <f t="shared" si="6"/>
        <v>6100.16</v>
      </c>
      <c r="M38" s="114">
        <f t="shared" si="7"/>
        <v>6100.16</v>
      </c>
      <c r="N38" s="115">
        <f>C44*M38</f>
        <v>24602.351942577483</v>
      </c>
      <c r="O38" s="80">
        <f t="shared" si="8"/>
        <v>30702.511942577483</v>
      </c>
      <c r="P38" s="79"/>
      <c r="Q38" s="81">
        <f>(C42*2)*H38</f>
        <v>10084.033613445377</v>
      </c>
      <c r="R38" s="81">
        <f t="shared" si="9"/>
        <v>485.23999999999995</v>
      </c>
    </row>
    <row r="39" spans="1:18" ht="13.5" thickBot="1">
      <c r="A39" s="17">
        <v>12</v>
      </c>
      <c r="B39" s="17" t="s">
        <v>0</v>
      </c>
      <c r="C39" s="19" t="s">
        <v>21</v>
      </c>
      <c r="D39" s="20">
        <v>5</v>
      </c>
      <c r="E39" s="18">
        <v>39.94</v>
      </c>
      <c r="F39" s="17">
        <v>22</v>
      </c>
      <c r="G39" s="21">
        <f t="shared" si="5"/>
        <v>176</v>
      </c>
      <c r="H39" s="48"/>
      <c r="I39" s="49"/>
      <c r="J39" s="50"/>
      <c r="K39" s="51">
        <v>1.1</v>
      </c>
      <c r="L39" s="87">
        <f t="shared" si="6"/>
        <v>7029.44</v>
      </c>
      <c r="M39" s="116">
        <f t="shared" si="7"/>
        <v>7732.384</v>
      </c>
      <c r="N39" s="117">
        <f>C44*M39</f>
        <v>31185.220145562584</v>
      </c>
      <c r="O39" s="88">
        <f t="shared" si="8"/>
        <v>38214.660145562586</v>
      </c>
      <c r="P39" s="87"/>
      <c r="Q39" s="89">
        <f>(C42*2)*H39</f>
        <v>0</v>
      </c>
      <c r="R39" s="89">
        <f t="shared" si="9"/>
        <v>0</v>
      </c>
    </row>
    <row r="40" spans="1:18" s="3" customFormat="1" ht="13.5" thickBot="1">
      <c r="A40" s="111">
        <v>12</v>
      </c>
      <c r="D40" s="11"/>
      <c r="E40" s="12"/>
      <c r="F40" s="12">
        <f>SUM(F28:F39)</f>
        <v>204</v>
      </c>
      <c r="G40" s="13">
        <f>SUM(G28:G39)</f>
        <v>1632</v>
      </c>
      <c r="H40" s="52">
        <f>SUM(H28:H39)</f>
        <v>17</v>
      </c>
      <c r="I40" s="53">
        <f>SUM(I28:I39)</f>
        <v>22</v>
      </c>
      <c r="J40" s="54">
        <f>SUM(J28:J39)</f>
        <v>22</v>
      </c>
      <c r="K40" s="55"/>
      <c r="L40" s="118">
        <f>SUM(L28:L39)</f>
        <v>58131.119999999995</v>
      </c>
      <c r="M40" s="119">
        <f>SUM(M28:M39)</f>
        <v>59971.456</v>
      </c>
      <c r="N40" s="118">
        <f>SUM(N28:N39)</f>
        <v>241868.88</v>
      </c>
      <c r="O40" s="120">
        <f>SUM(O28:O39)</f>
        <v>300000</v>
      </c>
      <c r="P40" s="118">
        <f>SUM(P28)</f>
        <v>1200</v>
      </c>
      <c r="Q40" s="118">
        <f>SUM(Q28:Q39)</f>
        <v>42857.142857142855</v>
      </c>
      <c r="R40" s="121">
        <f>SUM(R28:R39)</f>
        <v>2266.7599999999998</v>
      </c>
    </row>
    <row r="41" ht="12.75">
      <c r="M41" s="7"/>
    </row>
    <row r="42" spans="2:13" ht="12.75">
      <c r="B42" s="59" t="s">
        <v>23</v>
      </c>
      <c r="C42" s="6">
        <f>C43/(F40+(H40*2))</f>
        <v>1260.5042016806722</v>
      </c>
      <c r="M42" s="5">
        <f>L40+N40</f>
        <v>300000</v>
      </c>
    </row>
    <row r="43" spans="2:3" ht="12.75">
      <c r="B43" s="56" t="s">
        <v>24</v>
      </c>
      <c r="C43" s="57">
        <f>300000</f>
        <v>300000</v>
      </c>
    </row>
    <row r="44" spans="2:3" ht="12.75">
      <c r="B44" s="4" t="s">
        <v>28</v>
      </c>
      <c r="C44" s="3">
        <f>(C43-L40)/M40</f>
        <v>4.033066664247738</v>
      </c>
    </row>
    <row r="47" ht="13.5" thickBot="1">
      <c r="B47" s="58" t="s">
        <v>31</v>
      </c>
    </row>
    <row r="48" spans="2:18" ht="12.75">
      <c r="B48" s="4"/>
      <c r="C48" s="3"/>
      <c r="D48" s="33"/>
      <c r="E48" s="22"/>
      <c r="F48" s="22"/>
      <c r="G48" s="34"/>
      <c r="H48" s="23" t="s">
        <v>10</v>
      </c>
      <c r="I48" s="123" t="s">
        <v>12</v>
      </c>
      <c r="J48" s="124"/>
      <c r="K48" s="35"/>
      <c r="L48" s="22"/>
      <c r="M48" s="22"/>
      <c r="N48" s="22"/>
      <c r="O48" s="35"/>
      <c r="P48" s="22"/>
      <c r="Q48" s="23" t="s">
        <v>11</v>
      </c>
      <c r="R48" s="14" t="s">
        <v>11</v>
      </c>
    </row>
    <row r="49" spans="2:18" ht="12.75">
      <c r="B49" s="56" t="s">
        <v>33</v>
      </c>
      <c r="C49" s="62">
        <v>22</v>
      </c>
      <c r="D49" s="8"/>
      <c r="E49" s="9"/>
      <c r="F49" s="9"/>
      <c r="G49" s="10"/>
      <c r="H49" s="16" t="s">
        <v>25</v>
      </c>
      <c r="I49" s="125" t="s">
        <v>4</v>
      </c>
      <c r="J49" s="126"/>
      <c r="K49" s="39"/>
      <c r="L49" s="9"/>
      <c r="M49" s="60"/>
      <c r="N49" s="9"/>
      <c r="O49" s="36" t="s">
        <v>15</v>
      </c>
      <c r="P49" s="9"/>
      <c r="Q49" s="16" t="s">
        <v>26</v>
      </c>
      <c r="R49" s="15" t="s">
        <v>18</v>
      </c>
    </row>
    <row r="50" spans="1:18" ht="13.5" thickBot="1">
      <c r="A50" s="1"/>
      <c r="B50" s="1"/>
      <c r="C50" s="1" t="s">
        <v>9</v>
      </c>
      <c r="D50" s="8" t="s">
        <v>22</v>
      </c>
      <c r="E50" s="9" t="s">
        <v>5</v>
      </c>
      <c r="F50" s="9" t="s">
        <v>3</v>
      </c>
      <c r="G50" s="10" t="s">
        <v>4</v>
      </c>
      <c r="H50" s="25" t="s">
        <v>3</v>
      </c>
      <c r="I50" s="24" t="s">
        <v>13</v>
      </c>
      <c r="J50" s="28" t="s">
        <v>14</v>
      </c>
      <c r="K50" s="40" t="s">
        <v>27</v>
      </c>
      <c r="L50" s="26" t="s">
        <v>6</v>
      </c>
      <c r="M50" s="61" t="s">
        <v>32</v>
      </c>
      <c r="N50" s="26" t="s">
        <v>7</v>
      </c>
      <c r="O50" s="37" t="s">
        <v>16</v>
      </c>
      <c r="P50" s="26" t="s">
        <v>17</v>
      </c>
      <c r="Q50" s="25" t="s">
        <v>3</v>
      </c>
      <c r="R50" s="28" t="s">
        <v>19</v>
      </c>
    </row>
    <row r="51" spans="1:18" ht="12.75">
      <c r="A51" s="17">
        <v>1</v>
      </c>
      <c r="B51" s="17" t="s">
        <v>40</v>
      </c>
      <c r="C51" s="19" t="s">
        <v>20</v>
      </c>
      <c r="D51" s="20">
        <v>6</v>
      </c>
      <c r="E51" s="18">
        <v>46.5</v>
      </c>
      <c r="F51" s="17">
        <v>22</v>
      </c>
      <c r="G51" s="21">
        <f>IF(F51=C49,C49*8,F51*8)</f>
        <v>176</v>
      </c>
      <c r="H51" s="2">
        <v>2</v>
      </c>
      <c r="I51" s="41">
        <v>4</v>
      </c>
      <c r="J51" s="42"/>
      <c r="K51" s="43"/>
      <c r="L51" s="75">
        <f>E51*G51</f>
        <v>8184</v>
      </c>
      <c r="M51" s="72">
        <v>15000</v>
      </c>
      <c r="N51" s="76">
        <f>(M51/C49)*F51-L51</f>
        <v>6816.000000000002</v>
      </c>
      <c r="O51" s="77">
        <f>L51+N51</f>
        <v>15000.000000000002</v>
      </c>
      <c r="P51" s="112">
        <f>IF(A63&gt;=20,2000,(2000/20)*A63)</f>
        <v>1200</v>
      </c>
      <c r="Q51" s="78">
        <f>(M51/C49)*2*H51</f>
        <v>2727.2727272727275</v>
      </c>
      <c r="R51" s="78">
        <f>(E51*1.5*I51)+(E51*2*J51)</f>
        <v>279</v>
      </c>
    </row>
    <row r="52" spans="1:18" ht="12.75">
      <c r="A52" s="17">
        <v>2</v>
      </c>
      <c r="B52" s="17" t="s">
        <v>44</v>
      </c>
      <c r="C52" s="19" t="s">
        <v>21</v>
      </c>
      <c r="D52" s="20">
        <v>3</v>
      </c>
      <c r="E52" s="18">
        <v>26.36</v>
      </c>
      <c r="F52" s="17">
        <v>22</v>
      </c>
      <c r="G52" s="21">
        <f aca="true" t="shared" si="10" ref="G52:G62">IF(F52=C50,C50*8,F52*8)</f>
        <v>176</v>
      </c>
      <c r="H52" s="44">
        <v>2</v>
      </c>
      <c r="I52" s="45">
        <v>8</v>
      </c>
      <c r="J52" s="46">
        <v>10</v>
      </c>
      <c r="K52" s="47"/>
      <c r="L52" s="79">
        <f aca="true" t="shared" si="11" ref="L52:L62">E52*G52</f>
        <v>4639.36</v>
      </c>
      <c r="M52" s="73">
        <v>20000</v>
      </c>
      <c r="N52" s="76">
        <f>(M52/C49)*F52-L52</f>
        <v>15360.64</v>
      </c>
      <c r="O52" s="80">
        <f aca="true" t="shared" si="12" ref="O52:O62">L52+N52</f>
        <v>20000</v>
      </c>
      <c r="P52" s="79"/>
      <c r="Q52" s="78">
        <f>(M52/C49)*2*H52</f>
        <v>3636.3636363636365</v>
      </c>
      <c r="R52" s="81">
        <f aca="true" t="shared" si="13" ref="R52:R62">(E52*1.5*I52)+(E52*2*J52)</f>
        <v>843.52</v>
      </c>
    </row>
    <row r="53" spans="1:18" s="3" customFormat="1" ht="12.75">
      <c r="A53" s="32">
        <v>3</v>
      </c>
      <c r="B53" s="17" t="s">
        <v>35</v>
      </c>
      <c r="C53" s="63" t="s">
        <v>20</v>
      </c>
      <c r="D53" s="64">
        <v>4</v>
      </c>
      <c r="E53" s="65">
        <v>34.66</v>
      </c>
      <c r="F53" s="32">
        <v>20</v>
      </c>
      <c r="G53" s="66">
        <f t="shared" si="10"/>
        <v>160</v>
      </c>
      <c r="H53" s="67">
        <v>1</v>
      </c>
      <c r="I53" s="68"/>
      <c r="J53" s="69"/>
      <c r="K53" s="70"/>
      <c r="L53" s="82">
        <f t="shared" si="11"/>
        <v>5545.599999999999</v>
      </c>
      <c r="M53" s="90">
        <v>12000</v>
      </c>
      <c r="N53" s="83">
        <f>(M53/C49)*F53-L53</f>
        <v>5363.4909090909105</v>
      </c>
      <c r="O53" s="84">
        <f t="shared" si="12"/>
        <v>10909.09090909091</v>
      </c>
      <c r="P53" s="82"/>
      <c r="Q53" s="85">
        <f>(M53/C49)*2*H53</f>
        <v>1090.909090909091</v>
      </c>
      <c r="R53" s="86">
        <f t="shared" si="13"/>
        <v>0</v>
      </c>
    </row>
    <row r="54" spans="1:18" s="3" customFormat="1" ht="12.75">
      <c r="A54" s="32">
        <v>4</v>
      </c>
      <c r="B54" s="17" t="s">
        <v>36</v>
      </c>
      <c r="C54" s="63" t="s">
        <v>21</v>
      </c>
      <c r="D54" s="64">
        <v>5</v>
      </c>
      <c r="E54" s="65">
        <v>39.94</v>
      </c>
      <c r="F54" s="32">
        <v>10</v>
      </c>
      <c r="G54" s="66">
        <f t="shared" si="10"/>
        <v>80</v>
      </c>
      <c r="H54" s="67"/>
      <c r="I54" s="68"/>
      <c r="J54" s="69"/>
      <c r="K54" s="70"/>
      <c r="L54" s="82">
        <f t="shared" si="11"/>
        <v>3195.2</v>
      </c>
      <c r="M54" s="90">
        <v>10000</v>
      </c>
      <c r="N54" s="83">
        <f>(M54/C49)*F54-L54</f>
        <v>1350.2545454545461</v>
      </c>
      <c r="O54" s="84">
        <f t="shared" si="12"/>
        <v>4545.454545454546</v>
      </c>
      <c r="P54" s="82"/>
      <c r="Q54" s="85">
        <f>(M54/C49)*2*H54</f>
        <v>0</v>
      </c>
      <c r="R54" s="86">
        <f t="shared" si="13"/>
        <v>0</v>
      </c>
    </row>
    <row r="55" spans="1:18" s="3" customFormat="1" ht="12.75">
      <c r="A55" s="32">
        <v>5</v>
      </c>
      <c r="B55" s="17" t="s">
        <v>37</v>
      </c>
      <c r="C55" s="63" t="s">
        <v>20</v>
      </c>
      <c r="D55" s="64">
        <v>2</v>
      </c>
      <c r="E55" s="65">
        <v>16.07</v>
      </c>
      <c r="F55" s="32">
        <v>3</v>
      </c>
      <c r="G55" s="66">
        <f t="shared" si="10"/>
        <v>24</v>
      </c>
      <c r="H55" s="67"/>
      <c r="I55" s="68"/>
      <c r="J55" s="69"/>
      <c r="K55" s="70"/>
      <c r="L55" s="82">
        <f t="shared" si="11"/>
        <v>385.68</v>
      </c>
      <c r="M55" s="90">
        <v>10000</v>
      </c>
      <c r="N55" s="83">
        <f>(M55/C49)*F55-L55</f>
        <v>977.9563636363637</v>
      </c>
      <c r="O55" s="84">
        <f t="shared" si="12"/>
        <v>1363.6363636363637</v>
      </c>
      <c r="P55" s="82"/>
      <c r="Q55" s="85">
        <f>(M55/C49)*2*H55</f>
        <v>0</v>
      </c>
      <c r="R55" s="86">
        <f t="shared" si="13"/>
        <v>0</v>
      </c>
    </row>
    <row r="56" spans="1:18" ht="12.75">
      <c r="A56" s="17">
        <v>6</v>
      </c>
      <c r="B56" s="17" t="s">
        <v>41</v>
      </c>
      <c r="C56" s="19" t="s">
        <v>21</v>
      </c>
      <c r="D56" s="20">
        <v>6</v>
      </c>
      <c r="E56" s="18">
        <v>46.5</v>
      </c>
      <c r="F56" s="17">
        <v>22</v>
      </c>
      <c r="G56" s="21">
        <f t="shared" si="10"/>
        <v>176</v>
      </c>
      <c r="H56" s="44">
        <v>3</v>
      </c>
      <c r="I56" s="45"/>
      <c r="J56" s="46"/>
      <c r="K56" s="47"/>
      <c r="L56" s="79">
        <f t="shared" si="11"/>
        <v>8184</v>
      </c>
      <c r="M56" s="73">
        <v>25000</v>
      </c>
      <c r="N56" s="76">
        <f>(M56/C49)*F56-L56</f>
        <v>16815.999999999996</v>
      </c>
      <c r="O56" s="80">
        <f t="shared" si="12"/>
        <v>24999.999999999996</v>
      </c>
      <c r="P56" s="79"/>
      <c r="Q56" s="78">
        <f>(M56/C49)*2*H56</f>
        <v>6818.181818181818</v>
      </c>
      <c r="R56" s="81">
        <f t="shared" si="13"/>
        <v>0</v>
      </c>
    </row>
    <row r="57" spans="1:18" ht="12.75">
      <c r="A57" s="17">
        <v>7</v>
      </c>
      <c r="B57" s="17" t="s">
        <v>42</v>
      </c>
      <c r="C57" s="19" t="s">
        <v>20</v>
      </c>
      <c r="D57" s="20">
        <v>3</v>
      </c>
      <c r="E57" s="18">
        <v>26.36</v>
      </c>
      <c r="F57" s="17">
        <v>22</v>
      </c>
      <c r="G57" s="21">
        <f t="shared" si="10"/>
        <v>176</v>
      </c>
      <c r="H57" s="44">
        <v>4</v>
      </c>
      <c r="I57" s="45">
        <v>6</v>
      </c>
      <c r="J57" s="46">
        <v>8</v>
      </c>
      <c r="K57" s="47"/>
      <c r="L57" s="79">
        <f t="shared" si="11"/>
        <v>4639.36</v>
      </c>
      <c r="M57" s="73">
        <v>15000</v>
      </c>
      <c r="N57" s="76">
        <f>(M57/C49)*F57-L57</f>
        <v>10360.640000000003</v>
      </c>
      <c r="O57" s="80">
        <f t="shared" si="12"/>
        <v>15000.000000000004</v>
      </c>
      <c r="P57" s="79"/>
      <c r="Q57" s="78">
        <f>(M57/C49)*2*H57</f>
        <v>5454.545454545455</v>
      </c>
      <c r="R57" s="81">
        <f t="shared" si="13"/>
        <v>659</v>
      </c>
    </row>
    <row r="58" spans="1:18" ht="12.75">
      <c r="A58" s="17">
        <v>8</v>
      </c>
      <c r="B58" s="17" t="s">
        <v>43</v>
      </c>
      <c r="C58" s="19" t="s">
        <v>21</v>
      </c>
      <c r="D58" s="20">
        <v>4</v>
      </c>
      <c r="E58" s="18">
        <v>34.66</v>
      </c>
      <c r="F58" s="17">
        <v>22</v>
      </c>
      <c r="G58" s="21">
        <f t="shared" si="10"/>
        <v>176</v>
      </c>
      <c r="H58" s="44">
        <v>1</v>
      </c>
      <c r="I58" s="45"/>
      <c r="J58" s="46"/>
      <c r="K58" s="47"/>
      <c r="L58" s="79">
        <f t="shared" si="11"/>
        <v>6100.16</v>
      </c>
      <c r="M58" s="73">
        <v>16000</v>
      </c>
      <c r="N58" s="76">
        <f>(M58/C49)*F58-L58</f>
        <v>9899.84</v>
      </c>
      <c r="O58" s="80">
        <f t="shared" si="12"/>
        <v>16000</v>
      </c>
      <c r="P58" s="79"/>
      <c r="Q58" s="78">
        <f>(M58/C49)*2*H58</f>
        <v>1454.5454545454545</v>
      </c>
      <c r="R58" s="81">
        <f t="shared" si="13"/>
        <v>0</v>
      </c>
    </row>
    <row r="59" spans="1:18" s="3" customFormat="1" ht="12.75">
      <c r="A59" s="32">
        <v>9</v>
      </c>
      <c r="B59" s="17" t="s">
        <v>38</v>
      </c>
      <c r="C59" s="63" t="s">
        <v>20</v>
      </c>
      <c r="D59" s="64">
        <v>5</v>
      </c>
      <c r="E59" s="65">
        <v>39.94</v>
      </c>
      <c r="F59" s="32">
        <v>5</v>
      </c>
      <c r="G59" s="66">
        <f t="shared" si="10"/>
        <v>40</v>
      </c>
      <c r="H59" s="67"/>
      <c r="I59" s="68"/>
      <c r="J59" s="69"/>
      <c r="K59" s="70"/>
      <c r="L59" s="82">
        <f t="shared" si="11"/>
        <v>1597.6</v>
      </c>
      <c r="M59" s="90">
        <v>14000</v>
      </c>
      <c r="N59" s="83">
        <f>(M59/C49)*F59-L59</f>
        <v>1584.218181818182</v>
      </c>
      <c r="O59" s="84">
        <f t="shared" si="12"/>
        <v>3181.818181818182</v>
      </c>
      <c r="P59" s="82"/>
      <c r="Q59" s="85">
        <f>(M59/C49)*2*H59</f>
        <v>0</v>
      </c>
      <c r="R59" s="86">
        <f t="shared" si="13"/>
        <v>0</v>
      </c>
    </row>
    <row r="60" spans="1:18" s="3" customFormat="1" ht="12.75">
      <c r="A60" s="32">
        <v>10</v>
      </c>
      <c r="B60" s="17" t="s">
        <v>39</v>
      </c>
      <c r="C60" s="63" t="s">
        <v>21</v>
      </c>
      <c r="D60" s="64">
        <v>3</v>
      </c>
      <c r="E60" s="65">
        <v>26.36</v>
      </c>
      <c r="F60" s="32">
        <v>12</v>
      </c>
      <c r="G60" s="66">
        <f t="shared" si="10"/>
        <v>96</v>
      </c>
      <c r="H60" s="67"/>
      <c r="I60" s="68"/>
      <c r="J60" s="69"/>
      <c r="K60" s="70"/>
      <c r="L60" s="82">
        <f t="shared" si="11"/>
        <v>2530.56</v>
      </c>
      <c r="M60" s="90">
        <v>10000</v>
      </c>
      <c r="N60" s="83">
        <f>(M60/C49)*F60-L60</f>
        <v>2923.985454545455</v>
      </c>
      <c r="O60" s="84">
        <f t="shared" si="12"/>
        <v>5454.545454545455</v>
      </c>
      <c r="P60" s="82"/>
      <c r="Q60" s="85">
        <f>(M60/C49)*2*H60</f>
        <v>0</v>
      </c>
      <c r="R60" s="86">
        <f t="shared" si="13"/>
        <v>0</v>
      </c>
    </row>
    <row r="61" spans="1:18" ht="12.75">
      <c r="A61" s="17">
        <v>11</v>
      </c>
      <c r="B61" s="17" t="s">
        <v>45</v>
      </c>
      <c r="C61" s="19" t="s">
        <v>20</v>
      </c>
      <c r="D61" s="20">
        <v>4</v>
      </c>
      <c r="E61" s="18">
        <v>34.66</v>
      </c>
      <c r="F61" s="17">
        <v>22</v>
      </c>
      <c r="G61" s="21">
        <f t="shared" si="10"/>
        <v>176</v>
      </c>
      <c r="H61" s="44">
        <v>4</v>
      </c>
      <c r="I61" s="45">
        <v>4</v>
      </c>
      <c r="J61" s="46">
        <v>4</v>
      </c>
      <c r="K61" s="47"/>
      <c r="L61" s="79">
        <f t="shared" si="11"/>
        <v>6100.16</v>
      </c>
      <c r="M61" s="73">
        <v>18000</v>
      </c>
      <c r="N61" s="76">
        <f>(M61/C49)*F61-L61</f>
        <v>11899.84</v>
      </c>
      <c r="O61" s="80">
        <f t="shared" si="12"/>
        <v>18000</v>
      </c>
      <c r="P61" s="79"/>
      <c r="Q61" s="78">
        <f>(M61/C49)*2*H61</f>
        <v>6545.454545454545</v>
      </c>
      <c r="R61" s="81">
        <f t="shared" si="13"/>
        <v>485.23999999999995</v>
      </c>
    </row>
    <row r="62" spans="1:18" ht="13.5" thickBot="1">
      <c r="A62" s="17">
        <v>12</v>
      </c>
      <c r="B62" s="17" t="s">
        <v>46</v>
      </c>
      <c r="C62" s="19" t="s">
        <v>21</v>
      </c>
      <c r="D62" s="20">
        <v>5</v>
      </c>
      <c r="E62" s="18">
        <v>39.94</v>
      </c>
      <c r="F62" s="17">
        <v>22</v>
      </c>
      <c r="G62" s="21">
        <f t="shared" si="10"/>
        <v>176</v>
      </c>
      <c r="H62" s="48"/>
      <c r="I62" s="49"/>
      <c r="J62" s="50"/>
      <c r="K62" s="51"/>
      <c r="L62" s="87">
        <f t="shared" si="11"/>
        <v>7029.44</v>
      </c>
      <c r="M62" s="74">
        <v>11000</v>
      </c>
      <c r="N62" s="76">
        <f>(M62/C49)*F62-L62</f>
        <v>3970.5600000000004</v>
      </c>
      <c r="O62" s="88">
        <f t="shared" si="12"/>
        <v>11000</v>
      </c>
      <c r="P62" s="87"/>
      <c r="Q62" s="78">
        <f>(M62/C49)*2*H62</f>
        <v>0</v>
      </c>
      <c r="R62" s="89">
        <f t="shared" si="13"/>
        <v>0</v>
      </c>
    </row>
    <row r="63" spans="1:18" s="3" customFormat="1" ht="13.5" thickBot="1">
      <c r="A63" s="111">
        <v>12</v>
      </c>
      <c r="D63" s="11"/>
      <c r="E63" s="12"/>
      <c r="F63" s="12">
        <f>SUM(F51:F62)</f>
        <v>204</v>
      </c>
      <c r="G63" s="13">
        <f>SUM(G51:G62)</f>
        <v>1632</v>
      </c>
      <c r="H63" s="52">
        <f>SUM(H51:H62)</f>
        <v>17</v>
      </c>
      <c r="I63" s="53">
        <f>SUM(I51:I62)</f>
        <v>22</v>
      </c>
      <c r="J63" s="54">
        <f>SUM(J51:J62)</f>
        <v>22</v>
      </c>
      <c r="K63" s="55"/>
      <c r="L63" s="29">
        <f>SUM(L51:L62)</f>
        <v>58131.119999999995</v>
      </c>
      <c r="M63" s="71">
        <f>SUM(M51:M62)</f>
        <v>176000</v>
      </c>
      <c r="N63" s="29">
        <f>SUM(N51:N62)</f>
        <v>87323.42545454545</v>
      </c>
      <c r="O63" s="38">
        <f>SUM(O51:O62)</f>
        <v>145454.54545454544</v>
      </c>
      <c r="P63" s="118">
        <f>SUM(P51)</f>
        <v>1200</v>
      </c>
      <c r="Q63" s="118">
        <f>SUM(Q51:Q62)</f>
        <v>27727.272727272728</v>
      </c>
      <c r="R63" s="121">
        <f>SUM(R51:R62)</f>
        <v>2266.7599999999998</v>
      </c>
    </row>
    <row r="64" ht="12.75">
      <c r="M64" s="7"/>
    </row>
    <row r="65" spans="2:13" ht="12.75">
      <c r="B65" s="59"/>
      <c r="C65" s="6"/>
      <c r="M65" s="5"/>
    </row>
    <row r="66" ht="13.5" thickBot="1">
      <c r="B66" s="58" t="s">
        <v>34</v>
      </c>
    </row>
    <row r="67" spans="2:18" ht="12.75">
      <c r="B67" s="4"/>
      <c r="C67" s="3"/>
      <c r="D67" s="33"/>
      <c r="E67" s="22"/>
      <c r="F67" s="22"/>
      <c r="G67" s="34"/>
      <c r="H67" s="23" t="s">
        <v>10</v>
      </c>
      <c r="I67" s="123" t="s">
        <v>12</v>
      </c>
      <c r="J67" s="124"/>
      <c r="K67" s="35"/>
      <c r="L67" s="22"/>
      <c r="M67" s="22"/>
      <c r="N67" s="22"/>
      <c r="O67" s="35"/>
      <c r="P67" s="22"/>
      <c r="Q67" s="23" t="s">
        <v>11</v>
      </c>
      <c r="R67" s="14" t="s">
        <v>11</v>
      </c>
    </row>
    <row r="68" spans="2:18" ht="12.75">
      <c r="B68" s="56" t="s">
        <v>33</v>
      </c>
      <c r="C68" s="62">
        <v>22</v>
      </c>
      <c r="D68" s="8"/>
      <c r="E68" s="9"/>
      <c r="F68" s="9"/>
      <c r="G68" s="10"/>
      <c r="H68" s="16" t="s">
        <v>25</v>
      </c>
      <c r="I68" s="125" t="s">
        <v>4</v>
      </c>
      <c r="J68" s="126"/>
      <c r="K68" s="39"/>
      <c r="L68" s="9"/>
      <c r="M68" s="60"/>
      <c r="N68" s="9"/>
      <c r="O68" s="36" t="s">
        <v>15</v>
      </c>
      <c r="P68" s="9"/>
      <c r="Q68" s="16" t="s">
        <v>26</v>
      </c>
      <c r="R68" s="15" t="s">
        <v>18</v>
      </c>
    </row>
    <row r="69" spans="1:18" ht="13.5" thickBot="1">
      <c r="A69" s="1"/>
      <c r="B69" s="1"/>
      <c r="C69" s="1" t="s">
        <v>9</v>
      </c>
      <c r="D69" s="8" t="s">
        <v>22</v>
      </c>
      <c r="E69" s="9" t="s">
        <v>5</v>
      </c>
      <c r="F69" s="9" t="s">
        <v>3</v>
      </c>
      <c r="G69" s="10" t="s">
        <v>4</v>
      </c>
      <c r="H69" s="25" t="s">
        <v>3</v>
      </c>
      <c r="I69" s="24" t="s">
        <v>13</v>
      </c>
      <c r="J69" s="28" t="s">
        <v>14</v>
      </c>
      <c r="K69" s="40" t="s">
        <v>27</v>
      </c>
      <c r="L69" s="26" t="s">
        <v>6</v>
      </c>
      <c r="M69" s="61" t="s">
        <v>32</v>
      </c>
      <c r="N69" s="26" t="s">
        <v>7</v>
      </c>
      <c r="O69" s="37" t="s">
        <v>16</v>
      </c>
      <c r="P69" s="26" t="s">
        <v>17</v>
      </c>
      <c r="Q69" s="25" t="s">
        <v>3</v>
      </c>
      <c r="R69" s="28" t="s">
        <v>19</v>
      </c>
    </row>
    <row r="70" spans="1:18" ht="12.75">
      <c r="A70" s="17">
        <v>1</v>
      </c>
      <c r="B70" s="17" t="s">
        <v>40</v>
      </c>
      <c r="C70" s="19" t="s">
        <v>20</v>
      </c>
      <c r="D70" s="20">
        <v>6</v>
      </c>
      <c r="E70" s="18">
        <v>46.5</v>
      </c>
      <c r="F70" s="17">
        <v>22</v>
      </c>
      <c r="G70" s="21">
        <f>IF(F70=C68,C68*8,F70*8)</f>
        <v>176</v>
      </c>
      <c r="H70" s="2"/>
      <c r="I70" s="41"/>
      <c r="J70" s="42"/>
      <c r="K70" s="43"/>
      <c r="L70" s="75">
        <f>E70*G70</f>
        <v>8184</v>
      </c>
      <c r="M70" s="72">
        <v>15000</v>
      </c>
      <c r="N70" s="76">
        <f>M70-L70</f>
        <v>6816</v>
      </c>
      <c r="O70" s="77">
        <f>L70+N70</f>
        <v>15000</v>
      </c>
      <c r="P70" s="112">
        <f>IF(A82&gt;=20,2000,(2000/20)*A82)</f>
        <v>1200</v>
      </c>
      <c r="Q70" s="78"/>
      <c r="R70" s="78"/>
    </row>
    <row r="71" spans="1:18" ht="12.75">
      <c r="A71" s="17">
        <v>2</v>
      </c>
      <c r="B71" s="17" t="s">
        <v>44</v>
      </c>
      <c r="C71" s="19" t="s">
        <v>21</v>
      </c>
      <c r="D71" s="20">
        <v>3</v>
      </c>
      <c r="E71" s="18">
        <v>26.36</v>
      </c>
      <c r="F71" s="17">
        <v>22</v>
      </c>
      <c r="G71" s="21">
        <f aca="true" t="shared" si="14" ref="G71:G81">IF(F71=C69,C69*8,F71*8)</f>
        <v>176</v>
      </c>
      <c r="H71" s="44"/>
      <c r="I71" s="45"/>
      <c r="J71" s="46"/>
      <c r="K71" s="47"/>
      <c r="L71" s="79">
        <f aca="true" t="shared" si="15" ref="L71:L81">E71*G71</f>
        <v>4639.36</v>
      </c>
      <c r="M71" s="73">
        <v>20000</v>
      </c>
      <c r="N71" s="76">
        <f aca="true" t="shared" si="16" ref="N71:N81">M71-L71</f>
        <v>15360.64</v>
      </c>
      <c r="O71" s="80">
        <f aca="true" t="shared" si="17" ref="O71:O81">L71+N71</f>
        <v>20000</v>
      </c>
      <c r="P71" s="79"/>
      <c r="Q71" s="78"/>
      <c r="R71" s="81"/>
    </row>
    <row r="72" spans="1:18" s="103" customFormat="1" ht="12.75">
      <c r="A72" s="91">
        <v>3</v>
      </c>
      <c r="B72" s="17" t="s">
        <v>35</v>
      </c>
      <c r="C72" s="92" t="s">
        <v>20</v>
      </c>
      <c r="D72" s="93">
        <v>4</v>
      </c>
      <c r="E72" s="94">
        <v>34.66</v>
      </c>
      <c r="F72" s="91">
        <v>20</v>
      </c>
      <c r="G72" s="21">
        <f t="shared" si="14"/>
        <v>160</v>
      </c>
      <c r="H72" s="95"/>
      <c r="I72" s="96"/>
      <c r="J72" s="97"/>
      <c r="K72" s="98"/>
      <c r="L72" s="99">
        <f t="shared" si="15"/>
        <v>5545.599999999999</v>
      </c>
      <c r="M72" s="73">
        <v>12000</v>
      </c>
      <c r="N72" s="76">
        <f t="shared" si="16"/>
        <v>6454.400000000001</v>
      </c>
      <c r="O72" s="100">
        <f t="shared" si="17"/>
        <v>12000</v>
      </c>
      <c r="P72" s="99"/>
      <c r="Q72" s="101"/>
      <c r="R72" s="102"/>
    </row>
    <row r="73" spans="1:18" s="103" customFormat="1" ht="12.75">
      <c r="A73" s="91">
        <v>4</v>
      </c>
      <c r="B73" s="17" t="s">
        <v>36</v>
      </c>
      <c r="C73" s="92" t="s">
        <v>21</v>
      </c>
      <c r="D73" s="93">
        <v>5</v>
      </c>
      <c r="E73" s="94">
        <v>39.94</v>
      </c>
      <c r="F73" s="91">
        <v>10</v>
      </c>
      <c r="G73" s="21">
        <f t="shared" si="14"/>
        <v>80</v>
      </c>
      <c r="H73" s="95"/>
      <c r="I73" s="96"/>
      <c r="J73" s="97"/>
      <c r="K73" s="98"/>
      <c r="L73" s="99">
        <f t="shared" si="15"/>
        <v>3195.2</v>
      </c>
      <c r="M73" s="73">
        <v>10000</v>
      </c>
      <c r="N73" s="76">
        <f t="shared" si="16"/>
        <v>6804.8</v>
      </c>
      <c r="O73" s="100">
        <f t="shared" si="17"/>
        <v>10000</v>
      </c>
      <c r="P73" s="99"/>
      <c r="Q73" s="101"/>
      <c r="R73" s="102"/>
    </row>
    <row r="74" spans="1:18" s="103" customFormat="1" ht="12.75">
      <c r="A74" s="91">
        <v>5</v>
      </c>
      <c r="B74" s="17" t="s">
        <v>37</v>
      </c>
      <c r="C74" s="92" t="s">
        <v>20</v>
      </c>
      <c r="D74" s="93">
        <v>2</v>
      </c>
      <c r="E74" s="94">
        <v>16.07</v>
      </c>
      <c r="F74" s="91">
        <v>3</v>
      </c>
      <c r="G74" s="21">
        <f t="shared" si="14"/>
        <v>24</v>
      </c>
      <c r="H74" s="95"/>
      <c r="I74" s="96"/>
      <c r="J74" s="97"/>
      <c r="K74" s="98"/>
      <c r="L74" s="99">
        <f t="shared" si="15"/>
        <v>385.68</v>
      </c>
      <c r="M74" s="73">
        <v>2000</v>
      </c>
      <c r="N74" s="76">
        <f t="shared" si="16"/>
        <v>1614.32</v>
      </c>
      <c r="O74" s="100">
        <f t="shared" si="17"/>
        <v>2000</v>
      </c>
      <c r="P74" s="99"/>
      <c r="Q74" s="101"/>
      <c r="R74" s="102"/>
    </row>
    <row r="75" spans="1:18" s="103" customFormat="1" ht="12.75">
      <c r="A75" s="91">
        <v>6</v>
      </c>
      <c r="B75" s="17" t="s">
        <v>41</v>
      </c>
      <c r="C75" s="92" t="s">
        <v>21</v>
      </c>
      <c r="D75" s="93">
        <v>6</v>
      </c>
      <c r="E75" s="94">
        <v>46.5</v>
      </c>
      <c r="F75" s="91">
        <v>22</v>
      </c>
      <c r="G75" s="21">
        <f t="shared" si="14"/>
        <v>176</v>
      </c>
      <c r="H75" s="95"/>
      <c r="I75" s="96"/>
      <c r="J75" s="97"/>
      <c r="K75" s="98"/>
      <c r="L75" s="99">
        <f t="shared" si="15"/>
        <v>8184</v>
      </c>
      <c r="M75" s="73">
        <v>25000</v>
      </c>
      <c r="N75" s="76">
        <f t="shared" si="16"/>
        <v>16816</v>
      </c>
      <c r="O75" s="100">
        <f t="shared" si="17"/>
        <v>25000</v>
      </c>
      <c r="P75" s="99"/>
      <c r="Q75" s="101"/>
      <c r="R75" s="102"/>
    </row>
    <row r="76" spans="1:18" s="103" customFormat="1" ht="12.75">
      <c r="A76" s="91">
        <v>7</v>
      </c>
      <c r="B76" s="17" t="s">
        <v>42</v>
      </c>
      <c r="C76" s="92" t="s">
        <v>20</v>
      </c>
      <c r="D76" s="93">
        <v>3</v>
      </c>
      <c r="E76" s="94">
        <v>26.36</v>
      </c>
      <c r="F76" s="91">
        <v>22</v>
      </c>
      <c r="G76" s="21">
        <f t="shared" si="14"/>
        <v>176</v>
      </c>
      <c r="H76" s="95"/>
      <c r="I76" s="96"/>
      <c r="J76" s="97"/>
      <c r="K76" s="98"/>
      <c r="L76" s="99">
        <f t="shared" si="15"/>
        <v>4639.36</v>
      </c>
      <c r="M76" s="73">
        <v>15000</v>
      </c>
      <c r="N76" s="76">
        <f t="shared" si="16"/>
        <v>10360.64</v>
      </c>
      <c r="O76" s="100">
        <f t="shared" si="17"/>
        <v>15000</v>
      </c>
      <c r="P76" s="99"/>
      <c r="Q76" s="101"/>
      <c r="R76" s="102"/>
    </row>
    <row r="77" spans="1:18" s="103" customFormat="1" ht="12.75">
      <c r="A77" s="91">
        <v>8</v>
      </c>
      <c r="B77" s="17" t="s">
        <v>43</v>
      </c>
      <c r="C77" s="92" t="s">
        <v>21</v>
      </c>
      <c r="D77" s="93">
        <v>4</v>
      </c>
      <c r="E77" s="94">
        <v>34.66</v>
      </c>
      <c r="F77" s="91">
        <v>22</v>
      </c>
      <c r="G77" s="21">
        <f t="shared" si="14"/>
        <v>176</v>
      </c>
      <c r="H77" s="95"/>
      <c r="I77" s="96"/>
      <c r="J77" s="97"/>
      <c r="K77" s="98"/>
      <c r="L77" s="99">
        <f t="shared" si="15"/>
        <v>6100.16</v>
      </c>
      <c r="M77" s="73">
        <v>16000</v>
      </c>
      <c r="N77" s="76">
        <f t="shared" si="16"/>
        <v>9899.84</v>
      </c>
      <c r="O77" s="100">
        <f t="shared" si="17"/>
        <v>16000</v>
      </c>
      <c r="P77" s="99"/>
      <c r="Q77" s="101"/>
      <c r="R77" s="102"/>
    </row>
    <row r="78" spans="1:18" s="103" customFormat="1" ht="12.75">
      <c r="A78" s="91">
        <v>9</v>
      </c>
      <c r="B78" s="17" t="s">
        <v>38</v>
      </c>
      <c r="C78" s="92" t="s">
        <v>20</v>
      </c>
      <c r="D78" s="93">
        <v>5</v>
      </c>
      <c r="E78" s="94">
        <v>39.94</v>
      </c>
      <c r="F78" s="91">
        <v>5</v>
      </c>
      <c r="G78" s="21">
        <f t="shared" si="14"/>
        <v>40</v>
      </c>
      <c r="H78" s="95"/>
      <c r="I78" s="96"/>
      <c r="J78" s="97"/>
      <c r="K78" s="98"/>
      <c r="L78" s="99">
        <f t="shared" si="15"/>
        <v>1597.6</v>
      </c>
      <c r="M78" s="73">
        <v>14000</v>
      </c>
      <c r="N78" s="76">
        <f t="shared" si="16"/>
        <v>12402.4</v>
      </c>
      <c r="O78" s="100">
        <f t="shared" si="17"/>
        <v>14000</v>
      </c>
      <c r="P78" s="99"/>
      <c r="Q78" s="101"/>
      <c r="R78" s="102"/>
    </row>
    <row r="79" spans="1:18" s="103" customFormat="1" ht="12.75">
      <c r="A79" s="91">
        <v>10</v>
      </c>
      <c r="B79" s="17" t="s">
        <v>39</v>
      </c>
      <c r="C79" s="92" t="s">
        <v>21</v>
      </c>
      <c r="D79" s="93">
        <v>3</v>
      </c>
      <c r="E79" s="94">
        <v>26.36</v>
      </c>
      <c r="F79" s="91">
        <v>12</v>
      </c>
      <c r="G79" s="21">
        <f t="shared" si="14"/>
        <v>96</v>
      </c>
      <c r="H79" s="95"/>
      <c r="I79" s="96"/>
      <c r="J79" s="97"/>
      <c r="K79" s="98"/>
      <c r="L79" s="99">
        <f t="shared" si="15"/>
        <v>2530.56</v>
      </c>
      <c r="M79" s="73">
        <v>10000</v>
      </c>
      <c r="N79" s="76">
        <f t="shared" si="16"/>
        <v>7469.4400000000005</v>
      </c>
      <c r="O79" s="100">
        <f t="shared" si="17"/>
        <v>10000</v>
      </c>
      <c r="P79" s="99"/>
      <c r="Q79" s="101"/>
      <c r="R79" s="102"/>
    </row>
    <row r="80" spans="1:18" s="103" customFormat="1" ht="12.75">
      <c r="A80" s="91">
        <v>11</v>
      </c>
      <c r="B80" s="17" t="s">
        <v>45</v>
      </c>
      <c r="C80" s="92" t="s">
        <v>20</v>
      </c>
      <c r="D80" s="93">
        <v>4</v>
      </c>
      <c r="E80" s="94">
        <v>34.66</v>
      </c>
      <c r="F80" s="91">
        <v>22</v>
      </c>
      <c r="G80" s="21">
        <f t="shared" si="14"/>
        <v>176</v>
      </c>
      <c r="H80" s="95"/>
      <c r="I80" s="96"/>
      <c r="J80" s="97"/>
      <c r="K80" s="98"/>
      <c r="L80" s="99">
        <f t="shared" si="15"/>
        <v>6100.16</v>
      </c>
      <c r="M80" s="73">
        <v>18000</v>
      </c>
      <c r="N80" s="76">
        <f t="shared" si="16"/>
        <v>11899.84</v>
      </c>
      <c r="O80" s="100">
        <f t="shared" si="17"/>
        <v>18000</v>
      </c>
      <c r="P80" s="99"/>
      <c r="Q80" s="101"/>
      <c r="R80" s="102"/>
    </row>
    <row r="81" spans="1:18" s="103" customFormat="1" ht="13.5" thickBot="1">
      <c r="A81" s="91">
        <v>12</v>
      </c>
      <c r="B81" s="17" t="s">
        <v>46</v>
      </c>
      <c r="C81" s="92" t="s">
        <v>21</v>
      </c>
      <c r="D81" s="93">
        <v>5</v>
      </c>
      <c r="E81" s="94">
        <v>39.94</v>
      </c>
      <c r="F81" s="91">
        <v>22</v>
      </c>
      <c r="G81" s="21">
        <f t="shared" si="14"/>
        <v>176</v>
      </c>
      <c r="H81" s="104"/>
      <c r="I81" s="105"/>
      <c r="J81" s="106"/>
      <c r="K81" s="107"/>
      <c r="L81" s="108">
        <f t="shared" si="15"/>
        <v>7029.44</v>
      </c>
      <c r="M81" s="74">
        <v>11000</v>
      </c>
      <c r="N81" s="76">
        <f t="shared" si="16"/>
        <v>3970.5600000000004</v>
      </c>
      <c r="O81" s="109">
        <f t="shared" si="17"/>
        <v>11000</v>
      </c>
      <c r="P81" s="108"/>
      <c r="Q81" s="101"/>
      <c r="R81" s="110"/>
    </row>
    <row r="82" spans="1:18" s="3" customFormat="1" ht="13.5" thickBot="1">
      <c r="A82" s="111">
        <v>12</v>
      </c>
      <c r="D82" s="11"/>
      <c r="E82" s="12"/>
      <c r="F82" s="12">
        <f>SUM(F70:F81)</f>
        <v>204</v>
      </c>
      <c r="G82" s="13">
        <f>SUM(G70:G81)</f>
        <v>1632</v>
      </c>
      <c r="H82" s="52"/>
      <c r="I82" s="53"/>
      <c r="J82" s="54"/>
      <c r="K82" s="55"/>
      <c r="L82" s="29">
        <f>SUM(L70:L81)</f>
        <v>58131.119999999995</v>
      </c>
      <c r="M82" s="30">
        <f>SUM(M70:M81)</f>
        <v>168000</v>
      </c>
      <c r="N82" s="29">
        <f>SUM(N70:N81)</f>
        <v>109868.87999999999</v>
      </c>
      <c r="O82" s="38">
        <f>SUM(O70:O81)</f>
        <v>168000</v>
      </c>
      <c r="P82" s="118">
        <f>SUM(P70)</f>
        <v>1200</v>
      </c>
      <c r="Q82" s="29">
        <f>SUM(Q70:Q81)</f>
        <v>0</v>
      </c>
      <c r="R82" s="31">
        <f>SUM(R70:R81)</f>
        <v>0</v>
      </c>
    </row>
  </sheetData>
  <mergeCells count="8">
    <mergeCell ref="I2:J2"/>
    <mergeCell ref="I3:J3"/>
    <mergeCell ref="I25:J25"/>
    <mergeCell ref="I26:J26"/>
    <mergeCell ref="I48:J48"/>
    <mergeCell ref="I49:J49"/>
    <mergeCell ref="I67:J67"/>
    <mergeCell ref="I68:J6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СУ-31 ОАО Гордорстрой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Галка</dc:creator>
  <cp:keywords/>
  <dc:description/>
  <cp:lastModifiedBy>kve</cp:lastModifiedBy>
  <dcterms:created xsi:type="dcterms:W3CDTF">2007-10-19T08:50:06Z</dcterms:created>
  <dcterms:modified xsi:type="dcterms:W3CDTF">2009-04-13T12:32:29Z</dcterms:modified>
  <cp:category/>
  <cp:version/>
  <cp:contentType/>
  <cp:contentStatus/>
</cp:coreProperties>
</file>